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BB5605A-76FB-4C0A-A84A-5FB858D4A96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 Value Limited Simulation" sheetId="1" r:id="rId1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L45" i="1"/>
  <c r="B35" i="1"/>
  <c r="D58" i="1"/>
  <c r="E58" i="1"/>
  <c r="F58" i="1"/>
  <c r="G58" i="1"/>
  <c r="H58" i="1"/>
  <c r="I58" i="1"/>
  <c r="J58" i="1"/>
  <c r="K58" i="1"/>
  <c r="L58" i="1"/>
  <c r="C58" i="1"/>
  <c r="C55" i="1"/>
  <c r="C56" i="1" s="1"/>
  <c r="C29" i="1" s="1"/>
  <c r="C50" i="1"/>
  <c r="C26" i="1"/>
  <c r="C38" i="1" s="1"/>
  <c r="C24" i="1"/>
  <c r="D24" i="1" s="1"/>
  <c r="B22" i="1"/>
  <c r="C22" i="1" s="1"/>
  <c r="D22" i="1" s="1"/>
  <c r="E22" i="1" s="1"/>
  <c r="F22" i="1" s="1"/>
  <c r="F21" i="1"/>
  <c r="G21" i="1"/>
  <c r="H21" i="1"/>
  <c r="I21" i="1"/>
  <c r="J21" i="1"/>
  <c r="K21" i="1"/>
  <c r="L21" i="1"/>
  <c r="E21" i="1"/>
  <c r="D21" i="1"/>
  <c r="C21" i="1"/>
  <c r="C23" i="1" l="1"/>
  <c r="C36" i="1" s="1"/>
  <c r="B45" i="1" s="1"/>
  <c r="B46" i="1" s="1"/>
  <c r="B47" i="1" s="1"/>
  <c r="E24" i="1"/>
  <c r="D25" i="1"/>
  <c r="D37" i="1" s="1"/>
  <c r="E23" i="1"/>
  <c r="C25" i="1"/>
  <c r="C37" i="1" s="1"/>
  <c r="C51" i="1"/>
  <c r="C27" i="1" s="1"/>
  <c r="C39" i="1" s="1"/>
  <c r="C43" i="1" s="1"/>
  <c r="C57" i="1"/>
  <c r="C59" i="1" s="1"/>
  <c r="D55" i="1" s="1"/>
  <c r="D26" i="1"/>
  <c r="G22" i="1"/>
  <c r="H22" i="1" s="1"/>
  <c r="F23" i="1"/>
  <c r="D23" i="1"/>
  <c r="E36" i="1" l="1"/>
  <c r="D45" i="1" s="1"/>
  <c r="C40" i="1"/>
  <c r="F36" i="1"/>
  <c r="E45" i="1" s="1"/>
  <c r="D56" i="1"/>
  <c r="D36" i="1"/>
  <c r="C45" i="1" s="1"/>
  <c r="C46" i="1" s="1"/>
  <c r="D38" i="1"/>
  <c r="E26" i="1"/>
  <c r="C28" i="1"/>
  <c r="C30" i="1" s="1"/>
  <c r="C52" i="1"/>
  <c r="D50" i="1" s="1"/>
  <c r="F24" i="1"/>
  <c r="E25" i="1"/>
  <c r="E37" i="1" s="1"/>
  <c r="I22" i="1"/>
  <c r="H23" i="1"/>
  <c r="G23" i="1"/>
  <c r="E46" i="1" l="1"/>
  <c r="D46" i="1"/>
  <c r="D51" i="1"/>
  <c r="D27" i="1" s="1"/>
  <c r="H36" i="1"/>
  <c r="G45" i="1" s="1"/>
  <c r="G24" i="1"/>
  <c r="F25" i="1"/>
  <c r="C31" i="1"/>
  <c r="C32" i="1" s="1"/>
  <c r="G36" i="1"/>
  <c r="F45" i="1" s="1"/>
  <c r="F46" i="1" s="1"/>
  <c r="F26" i="1"/>
  <c r="E38" i="1"/>
  <c r="D29" i="1"/>
  <c r="D57" i="1"/>
  <c r="D59" i="1" s="1"/>
  <c r="E55" i="1" s="1"/>
  <c r="E56" i="1" s="1"/>
  <c r="C41" i="1"/>
  <c r="C42" i="1" s="1"/>
  <c r="C47" i="1" s="1"/>
  <c r="J22" i="1"/>
  <c r="I23" i="1"/>
  <c r="G46" i="1" l="1"/>
  <c r="E57" i="1"/>
  <c r="E59" i="1" s="1"/>
  <c r="F55" i="1" s="1"/>
  <c r="F56" i="1" s="1"/>
  <c r="E29" i="1"/>
  <c r="G26" i="1"/>
  <c r="F38" i="1"/>
  <c r="F37" i="1"/>
  <c r="D52" i="1"/>
  <c r="E50" i="1" s="1"/>
  <c r="I36" i="1"/>
  <c r="H45" i="1" s="1"/>
  <c r="H46" i="1" s="1"/>
  <c r="H24" i="1"/>
  <c r="G25" i="1"/>
  <c r="D39" i="1"/>
  <c r="D28" i="1"/>
  <c r="D30" i="1" s="1"/>
  <c r="K22" i="1"/>
  <c r="J23" i="1"/>
  <c r="D31" i="1" l="1"/>
  <c r="D32" i="1" s="1"/>
  <c r="J36" i="1"/>
  <c r="I45" i="1" s="1"/>
  <c r="I46" i="1" s="1"/>
  <c r="D43" i="1"/>
  <c r="D40" i="1"/>
  <c r="I24" i="1"/>
  <c r="H25" i="1"/>
  <c r="G37" i="1"/>
  <c r="H26" i="1"/>
  <c r="G38" i="1"/>
  <c r="F57" i="1"/>
  <c r="F59" i="1" s="1"/>
  <c r="G55" i="1" s="1"/>
  <c r="G56" i="1" s="1"/>
  <c r="F29" i="1"/>
  <c r="L22" i="1"/>
  <c r="L23" i="1" s="1"/>
  <c r="K23" i="1"/>
  <c r="L36" i="1" l="1"/>
  <c r="K45" i="1" s="1"/>
  <c r="H37" i="1"/>
  <c r="D41" i="1"/>
  <c r="D42" i="1" s="1"/>
  <c r="D47" i="1" s="1"/>
  <c r="K36" i="1"/>
  <c r="J45" i="1" s="1"/>
  <c r="J46" i="1" s="1"/>
  <c r="G57" i="1"/>
  <c r="G59" i="1" s="1"/>
  <c r="H55" i="1" s="1"/>
  <c r="H56" i="1" s="1"/>
  <c r="G29" i="1"/>
  <c r="I26" i="1"/>
  <c r="H38" i="1"/>
  <c r="J24" i="1"/>
  <c r="I25" i="1"/>
  <c r="E51" i="1"/>
  <c r="K46" i="1" l="1"/>
  <c r="L46" i="1"/>
  <c r="I37" i="1"/>
  <c r="J26" i="1"/>
  <c r="I38" i="1"/>
  <c r="E52" i="1"/>
  <c r="F50" i="1" s="1"/>
  <c r="E27" i="1"/>
  <c r="H57" i="1"/>
  <c r="H59" i="1" s="1"/>
  <c r="I55" i="1" s="1"/>
  <c r="I56" i="1" s="1"/>
  <c r="H29" i="1"/>
  <c r="K24" i="1"/>
  <c r="J25" i="1"/>
  <c r="L24" i="1" l="1"/>
  <c r="L25" i="1" s="1"/>
  <c r="K25" i="1"/>
  <c r="E39" i="1"/>
  <c r="E28" i="1"/>
  <c r="E30" i="1" s="1"/>
  <c r="J37" i="1"/>
  <c r="I57" i="1"/>
  <c r="I59" i="1" s="1"/>
  <c r="J55" i="1" s="1"/>
  <c r="J56" i="1" s="1"/>
  <c r="I29" i="1"/>
  <c r="K26" i="1"/>
  <c r="J38" i="1"/>
  <c r="F51" i="1"/>
  <c r="F27" i="1" s="1"/>
  <c r="E31" i="1" l="1"/>
  <c r="E32" i="1" s="1"/>
  <c r="K37" i="1"/>
  <c r="F39" i="1"/>
  <c r="F28" i="1"/>
  <c r="F30" i="1" s="1"/>
  <c r="L26" i="1"/>
  <c r="L38" i="1" s="1"/>
  <c r="K38" i="1"/>
  <c r="J57" i="1"/>
  <c r="J59" i="1" s="1"/>
  <c r="K55" i="1" s="1"/>
  <c r="K56" i="1" s="1"/>
  <c r="J29" i="1"/>
  <c r="E43" i="1"/>
  <c r="E40" i="1"/>
  <c r="L37" i="1"/>
  <c r="F52" i="1"/>
  <c r="G50" i="1" s="1"/>
  <c r="G51" i="1" s="1"/>
  <c r="F31" i="1" l="1"/>
  <c r="F32" i="1" s="1"/>
  <c r="G52" i="1"/>
  <c r="H50" i="1" s="1"/>
  <c r="G27" i="1"/>
  <c r="E41" i="1"/>
  <c r="E42" i="1" s="1"/>
  <c r="E47" i="1" s="1"/>
  <c r="K57" i="1"/>
  <c r="K59" i="1" s="1"/>
  <c r="L55" i="1" s="1"/>
  <c r="L56" i="1" s="1"/>
  <c r="K29" i="1"/>
  <c r="F43" i="1"/>
  <c r="F40" i="1"/>
  <c r="L57" i="1" l="1"/>
  <c r="L59" i="1" s="1"/>
  <c r="L29" i="1"/>
  <c r="F41" i="1"/>
  <c r="F42" i="1" s="1"/>
  <c r="F47" i="1" s="1"/>
  <c r="G39" i="1"/>
  <c r="G28" i="1"/>
  <c r="G30" i="1" s="1"/>
  <c r="H51" i="1"/>
  <c r="H27" i="1" s="1"/>
  <c r="H52" i="1" l="1"/>
  <c r="I50" i="1" s="1"/>
  <c r="I51" i="1" s="1"/>
  <c r="I27" i="1" s="1"/>
  <c r="G31" i="1"/>
  <c r="G32" i="1" s="1"/>
  <c r="H39" i="1"/>
  <c r="H28" i="1"/>
  <c r="H30" i="1" s="1"/>
  <c r="G43" i="1"/>
  <c r="G40" i="1"/>
  <c r="I52" i="1" l="1"/>
  <c r="J50" i="1" s="1"/>
  <c r="G41" i="1"/>
  <c r="G42" i="1" s="1"/>
  <c r="G47" i="1" s="1"/>
  <c r="H31" i="1"/>
  <c r="H32" i="1" s="1"/>
  <c r="I39" i="1"/>
  <c r="I28" i="1"/>
  <c r="I30" i="1" s="1"/>
  <c r="H43" i="1"/>
  <c r="H40" i="1"/>
  <c r="H41" i="1" l="1"/>
  <c r="H42" i="1" s="1"/>
  <c r="H47" i="1" s="1"/>
  <c r="I31" i="1"/>
  <c r="I32" i="1" s="1"/>
  <c r="I43" i="1"/>
  <c r="I40" i="1"/>
  <c r="J51" i="1"/>
  <c r="J27" i="1" s="1"/>
  <c r="J52" i="1" l="1"/>
  <c r="K50" i="1" s="1"/>
  <c r="K51" i="1" s="1"/>
  <c r="K27" i="1" s="1"/>
  <c r="I41" i="1"/>
  <c r="I42" i="1" s="1"/>
  <c r="I47" i="1" s="1"/>
  <c r="J39" i="1"/>
  <c r="J28" i="1"/>
  <c r="J30" i="1" s="1"/>
  <c r="K52" i="1" l="1"/>
  <c r="L50" i="1" s="1"/>
  <c r="J31" i="1"/>
  <c r="J32" i="1" s="1"/>
  <c r="K39" i="1"/>
  <c r="K28" i="1"/>
  <c r="K30" i="1" s="1"/>
  <c r="J43" i="1"/>
  <c r="J40" i="1"/>
  <c r="J41" i="1" l="1"/>
  <c r="J42" i="1" s="1"/>
  <c r="J47" i="1" s="1"/>
  <c r="K31" i="1"/>
  <c r="K32" i="1" s="1"/>
  <c r="K43" i="1"/>
  <c r="K40" i="1"/>
  <c r="L51" i="1"/>
  <c r="K41" i="1" l="1"/>
  <c r="K42" i="1" s="1"/>
  <c r="K47" i="1" s="1"/>
  <c r="L52" i="1"/>
  <c r="L44" i="1" s="1"/>
  <c r="L27" i="1"/>
  <c r="L39" i="1" l="1"/>
  <c r="L28" i="1"/>
  <c r="L30" i="1" s="1"/>
  <c r="L31" i="1" l="1"/>
  <c r="L32" i="1" s="1"/>
  <c r="L43" i="1"/>
  <c r="L40" i="1"/>
  <c r="L41" i="1" l="1"/>
  <c r="L42" i="1" s="1"/>
  <c r="L47" i="1" s="1"/>
  <c r="B64" i="1" s="1"/>
</calcChain>
</file>

<file path=xl/sharedStrings.xml><?xml version="1.0" encoding="utf-8"?>
<sst xmlns="http://schemas.openxmlformats.org/spreadsheetml/2006/main" count="59" uniqueCount="51">
  <si>
    <t>Initial Investment</t>
  </si>
  <si>
    <t>Variable cost</t>
  </si>
  <si>
    <t>Depreciation</t>
  </si>
  <si>
    <t>Sales</t>
  </si>
  <si>
    <t>Fixed cost</t>
  </si>
  <si>
    <t>Operating Profit</t>
  </si>
  <si>
    <t>Tax</t>
  </si>
  <si>
    <t>Taxes</t>
  </si>
  <si>
    <t>Operating cash flows</t>
  </si>
  <si>
    <t>Add: Depreciation</t>
  </si>
  <si>
    <t>Net Cash Flows</t>
  </si>
  <si>
    <t>IRR</t>
  </si>
  <si>
    <t>NPV</t>
  </si>
  <si>
    <t>Salvage value</t>
  </si>
  <si>
    <t>Cost of Capital</t>
  </si>
  <si>
    <t xml:space="preserve">Opening </t>
  </si>
  <si>
    <t>Dep.</t>
  </si>
  <si>
    <t>Closing</t>
  </si>
  <si>
    <t>Base Case</t>
  </si>
  <si>
    <t>Inputs</t>
  </si>
  <si>
    <t>Salvage Value of Plant</t>
  </si>
  <si>
    <t>Sales Volume</t>
  </si>
  <si>
    <t>Depreciation Schedule Plant</t>
  </si>
  <si>
    <t>Profitability Index</t>
  </si>
  <si>
    <t>Sales Volume (1st Year)</t>
  </si>
  <si>
    <t>Sales Volume (2nd Year)</t>
  </si>
  <si>
    <t>Sales Volume (3rd  Year onwards)</t>
  </si>
  <si>
    <t>Selling Price per unit (Base Year)</t>
  </si>
  <si>
    <t>Variable cost per unit (First Year)</t>
  </si>
  <si>
    <t>Fixed Cost per unit (First Year)</t>
  </si>
  <si>
    <t>Debt Funds</t>
  </si>
  <si>
    <t xml:space="preserve">Interest </t>
  </si>
  <si>
    <t>Income Statement</t>
  </si>
  <si>
    <t>Selling Price</t>
  </si>
  <si>
    <t>Inflation</t>
  </si>
  <si>
    <t>Revenue</t>
  </si>
  <si>
    <t>Variable Cost per unit</t>
  </si>
  <si>
    <t>Total Variable Cost</t>
  </si>
  <si>
    <t>Fixed Cost</t>
  </si>
  <si>
    <t>Operating Profit (EBIT)</t>
  </si>
  <si>
    <t>Interest</t>
  </si>
  <si>
    <t>PBT</t>
  </si>
  <si>
    <t>Principal Repayment</t>
  </si>
  <si>
    <t>Total Repayment</t>
  </si>
  <si>
    <t>Life</t>
  </si>
  <si>
    <t>PAT</t>
  </si>
  <si>
    <t>Project Cash Flows</t>
  </si>
  <si>
    <t>Working Capital</t>
  </si>
  <si>
    <t>Change in working capital</t>
  </si>
  <si>
    <t>Debt Repayment Schedule</t>
  </si>
  <si>
    <t>Don't change anything in this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</si>
</sst>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10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/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0" fillId="2" borderId="14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3" borderId="3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10" fontId="0" fillId="4" borderId="3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0" fontId="0" fillId="4" borderId="12" xfId="0" applyFill="1" applyBorder="1"/>
    <xf numFmtId="9" fontId="0" fillId="4" borderId="12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9" fontId="0" fillId="4" borderId="12" xfId="1" applyFont="1" applyFill="1" applyBorder="1" applyAlignment="1">
      <alignment horizontal="center"/>
    </xf>
    <xf numFmtId="0" fontId="0" fillId="4" borderId="4" xfId="0" applyFill="1" applyBorder="1"/>
    <xf numFmtId="9" fontId="0" fillId="4" borderId="4" xfId="0" applyNumberForma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9" xfId="0" applyFont="1" applyFill="1" applyBorder="1"/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3" borderId="5" xfId="0" applyFill="1" applyBorder="1"/>
    <xf numFmtId="1" fontId="0" fillId="3" borderId="3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164" fontId="0" fillId="6" borderId="1" xfId="0" applyNumberFormat="1" applyFill="1" applyBorder="1"/>
    <xf numFmtId="10" fontId="0" fillId="6" borderId="1" xfId="0" applyNumberFormat="1" applyFill="1" applyBorder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9" defaultPivotStyle="PivotStyleLight16"/>
  <colors>
    <mruColors>
      <color rgb="FF00CC99"/>
      <color rgb="FFFFFF66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19</xdr:row>
      <xdr:rowOff>0</xdr:rowOff>
    </xdr:from>
    <xdr:to>
      <xdr:col>12</xdr:col>
      <xdr:colOff>561975</xdr:colOff>
      <xdr:row>58</xdr:row>
      <xdr:rowOff>179294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13794" y="3664324"/>
          <a:ext cx="561975" cy="7687235"/>
        </a:xfrm>
        <a:prstGeom prst="rightBrace">
          <a:avLst>
            <a:gd name="adj1" fmla="val 8333"/>
            <a:gd name="adj2" fmla="val 47114"/>
          </a:avLst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topLeftCell="A66" zoomScale="85" zoomScaleNormal="85" workbookViewId="0">
      <selection activeCell="D83" sqref="D83"/>
    </sheetView>
  </sheetViews>
  <sheetFormatPr defaultRowHeight="14.5" x14ac:dyDescent="0.35"/>
  <cols>
    <col min="1" max="1" width="30.7265625" customWidth="1"/>
    <col min="2" max="2" width="11.81640625" customWidth="1"/>
    <col min="3" max="3" width="11" customWidth="1"/>
    <col min="4" max="4" width="12.7265625" customWidth="1"/>
    <col min="5" max="6" width="9.81640625" bestFit="1" customWidth="1"/>
    <col min="8" max="8" width="11.1796875" bestFit="1" customWidth="1"/>
  </cols>
  <sheetData>
    <row r="1" spans="1:7" ht="15" thickBot="1" x14ac:dyDescent="0.4"/>
    <row r="2" spans="1:7" ht="15" thickBot="1" x14ac:dyDescent="0.4">
      <c r="A2" s="36" t="s">
        <v>19</v>
      </c>
      <c r="B2" s="37" t="s">
        <v>18</v>
      </c>
    </row>
    <row r="3" spans="1:7" x14ac:dyDescent="0.35">
      <c r="A3" s="22" t="s">
        <v>0</v>
      </c>
      <c r="B3" s="23">
        <v>1250</v>
      </c>
    </row>
    <row r="4" spans="1:7" x14ac:dyDescent="0.35">
      <c r="A4" s="24" t="s">
        <v>44</v>
      </c>
      <c r="B4" s="25">
        <v>10</v>
      </c>
    </row>
    <row r="5" spans="1:7" x14ac:dyDescent="0.35">
      <c r="A5" s="26" t="s">
        <v>24</v>
      </c>
      <c r="B5" s="27">
        <v>4</v>
      </c>
    </row>
    <row r="6" spans="1:7" x14ac:dyDescent="0.35">
      <c r="A6" s="26" t="s">
        <v>25</v>
      </c>
      <c r="B6" s="27">
        <v>6</v>
      </c>
    </row>
    <row r="7" spans="1:7" x14ac:dyDescent="0.35">
      <c r="A7" s="26" t="s">
        <v>26</v>
      </c>
      <c r="B7" s="27">
        <v>8</v>
      </c>
    </row>
    <row r="8" spans="1:7" x14ac:dyDescent="0.35">
      <c r="A8" s="26" t="s">
        <v>27</v>
      </c>
      <c r="B8" s="27">
        <v>100</v>
      </c>
    </row>
    <row r="9" spans="1:7" x14ac:dyDescent="0.35">
      <c r="A9" s="26" t="s">
        <v>28</v>
      </c>
      <c r="B9" s="27">
        <v>45</v>
      </c>
    </row>
    <row r="10" spans="1:7" x14ac:dyDescent="0.35">
      <c r="A10" s="26" t="s">
        <v>29</v>
      </c>
      <c r="B10" s="27">
        <v>125</v>
      </c>
    </row>
    <row r="11" spans="1:7" x14ac:dyDescent="0.35">
      <c r="A11" s="26" t="s">
        <v>30</v>
      </c>
      <c r="B11" s="27">
        <v>500</v>
      </c>
    </row>
    <row r="12" spans="1:7" x14ac:dyDescent="0.35">
      <c r="A12" s="26" t="s">
        <v>31</v>
      </c>
      <c r="B12" s="28">
        <v>4.0500000000000001E-2</v>
      </c>
    </row>
    <row r="13" spans="1:7" x14ac:dyDescent="0.35">
      <c r="A13" s="26" t="s">
        <v>14</v>
      </c>
      <c r="B13" s="28">
        <v>0.1113</v>
      </c>
      <c r="F13" s="1"/>
      <c r="G13" s="1"/>
    </row>
    <row r="14" spans="1:7" x14ac:dyDescent="0.35">
      <c r="A14" s="26" t="s">
        <v>2</v>
      </c>
      <c r="B14" s="29">
        <v>0.16</v>
      </c>
    </row>
    <row r="15" spans="1:7" x14ac:dyDescent="0.35">
      <c r="A15" s="30" t="s">
        <v>34</v>
      </c>
      <c r="B15" s="31">
        <v>0.02</v>
      </c>
    </row>
    <row r="16" spans="1:7" x14ac:dyDescent="0.35">
      <c r="A16" s="30" t="s">
        <v>20</v>
      </c>
      <c r="B16" s="32">
        <f>L52</f>
        <v>218.62653595747619</v>
      </c>
    </row>
    <row r="17" spans="1:12" x14ac:dyDescent="0.35">
      <c r="A17" s="30" t="s">
        <v>47</v>
      </c>
      <c r="B17" s="33">
        <v>0.2</v>
      </c>
    </row>
    <row r="18" spans="1:12" ht="15" thickBot="1" x14ac:dyDescent="0.4">
      <c r="A18" s="34" t="s">
        <v>6</v>
      </c>
      <c r="B18" s="35">
        <v>0.34</v>
      </c>
      <c r="G18" s="1"/>
      <c r="H18" s="1"/>
    </row>
    <row r="19" spans="1:12" ht="15" thickBot="1" x14ac:dyDescent="0.4"/>
    <row r="20" spans="1:12" x14ac:dyDescent="0.35">
      <c r="A20" s="37" t="s">
        <v>32</v>
      </c>
      <c r="B20" s="37">
        <v>0</v>
      </c>
      <c r="C20" s="37">
        <v>1</v>
      </c>
      <c r="D20" s="37">
        <v>2</v>
      </c>
      <c r="E20" s="37">
        <v>3</v>
      </c>
      <c r="F20" s="37">
        <v>4</v>
      </c>
      <c r="G20" s="37">
        <v>5</v>
      </c>
      <c r="H20" s="37">
        <v>6</v>
      </c>
      <c r="I20" s="37">
        <v>7</v>
      </c>
      <c r="J20" s="37">
        <v>8</v>
      </c>
      <c r="K20" s="37">
        <v>9</v>
      </c>
      <c r="L20" s="37">
        <v>10</v>
      </c>
    </row>
    <row r="21" spans="1:12" x14ac:dyDescent="0.35">
      <c r="A21" s="41" t="s">
        <v>21</v>
      </c>
      <c r="B21" s="42"/>
      <c r="C21" s="42">
        <f>B5</f>
        <v>4</v>
      </c>
      <c r="D21" s="42">
        <f>B6</f>
        <v>6</v>
      </c>
      <c r="E21" s="42">
        <f>$B$7</f>
        <v>8</v>
      </c>
      <c r="F21" s="42">
        <f t="shared" ref="F21:L21" si="0">$B$7</f>
        <v>8</v>
      </c>
      <c r="G21" s="42">
        <f t="shared" si="0"/>
        <v>8</v>
      </c>
      <c r="H21" s="42">
        <f t="shared" si="0"/>
        <v>8</v>
      </c>
      <c r="I21" s="42">
        <f t="shared" si="0"/>
        <v>8</v>
      </c>
      <c r="J21" s="42">
        <f t="shared" si="0"/>
        <v>8</v>
      </c>
      <c r="K21" s="42">
        <f t="shared" si="0"/>
        <v>8</v>
      </c>
      <c r="L21" s="42">
        <f t="shared" si="0"/>
        <v>8</v>
      </c>
    </row>
    <row r="22" spans="1:12" x14ac:dyDescent="0.35">
      <c r="A22" s="41" t="s">
        <v>33</v>
      </c>
      <c r="B22" s="42">
        <f>B8</f>
        <v>100</v>
      </c>
      <c r="C22" s="43">
        <f>B22*(1+$B$15)</f>
        <v>102</v>
      </c>
      <c r="D22" s="43">
        <f t="shared" ref="D22:L22" si="1">C22*(1+$B$15)</f>
        <v>104.04</v>
      </c>
      <c r="E22" s="43">
        <f t="shared" si="1"/>
        <v>106.1208</v>
      </c>
      <c r="F22" s="43">
        <f t="shared" si="1"/>
        <v>108.243216</v>
      </c>
      <c r="G22" s="43">
        <f t="shared" si="1"/>
        <v>110.40808032000001</v>
      </c>
      <c r="H22" s="43">
        <f t="shared" si="1"/>
        <v>112.61624192640001</v>
      </c>
      <c r="I22" s="43">
        <f t="shared" si="1"/>
        <v>114.868566764928</v>
      </c>
      <c r="J22" s="43">
        <f t="shared" si="1"/>
        <v>117.16593810022657</v>
      </c>
      <c r="K22" s="43">
        <f t="shared" si="1"/>
        <v>119.5092568622311</v>
      </c>
      <c r="L22" s="43">
        <f t="shared" si="1"/>
        <v>121.89944199947573</v>
      </c>
    </row>
    <row r="23" spans="1:12" x14ac:dyDescent="0.35">
      <c r="A23" s="41" t="s">
        <v>35</v>
      </c>
      <c r="B23" s="42"/>
      <c r="C23" s="43">
        <f>C21*C22</f>
        <v>408</v>
      </c>
      <c r="D23" s="43">
        <f t="shared" ref="D23:L23" si="2">D21*D22</f>
        <v>624.24</v>
      </c>
      <c r="E23" s="43">
        <f t="shared" si="2"/>
        <v>848.96640000000002</v>
      </c>
      <c r="F23" s="43">
        <f t="shared" si="2"/>
        <v>865.94572800000003</v>
      </c>
      <c r="G23" s="43">
        <f t="shared" si="2"/>
        <v>883.26464256000008</v>
      </c>
      <c r="H23" s="43">
        <f t="shared" si="2"/>
        <v>900.92993541120006</v>
      </c>
      <c r="I23" s="43">
        <f t="shared" si="2"/>
        <v>918.94853411942404</v>
      </c>
      <c r="J23" s="43">
        <f t="shared" si="2"/>
        <v>937.32750480181255</v>
      </c>
      <c r="K23" s="43">
        <f t="shared" si="2"/>
        <v>956.07405489784878</v>
      </c>
      <c r="L23" s="43">
        <f t="shared" si="2"/>
        <v>975.19553599580581</v>
      </c>
    </row>
    <row r="24" spans="1:12" x14ac:dyDescent="0.35">
      <c r="A24" s="41" t="s">
        <v>36</v>
      </c>
      <c r="B24" s="42"/>
      <c r="C24" s="42">
        <f>B9</f>
        <v>45</v>
      </c>
      <c r="D24" s="43">
        <f>C24*(1+$B$15)</f>
        <v>45.9</v>
      </c>
      <c r="E24" s="43">
        <f t="shared" ref="E24:L24" si="3">D24*(1+$B$15)</f>
        <v>46.817999999999998</v>
      </c>
      <c r="F24" s="43">
        <f t="shared" si="3"/>
        <v>47.754359999999998</v>
      </c>
      <c r="G24" s="43">
        <f t="shared" si="3"/>
        <v>48.7094472</v>
      </c>
      <c r="H24" s="43">
        <f t="shared" si="3"/>
        <v>49.683636143999998</v>
      </c>
      <c r="I24" s="43">
        <f t="shared" si="3"/>
        <v>50.677308866879997</v>
      </c>
      <c r="J24" s="43">
        <f t="shared" si="3"/>
        <v>51.690855044217599</v>
      </c>
      <c r="K24" s="43">
        <f t="shared" si="3"/>
        <v>52.724672145101955</v>
      </c>
      <c r="L24" s="43">
        <f t="shared" si="3"/>
        <v>53.779165588003998</v>
      </c>
    </row>
    <row r="25" spans="1:12" x14ac:dyDescent="0.35">
      <c r="A25" s="41" t="s">
        <v>37</v>
      </c>
      <c r="B25" s="42"/>
      <c r="C25" s="43">
        <f>C24*C21</f>
        <v>180</v>
      </c>
      <c r="D25" s="43">
        <f t="shared" ref="D25:L25" si="4">D24*D21</f>
        <v>275.39999999999998</v>
      </c>
      <c r="E25" s="43">
        <f t="shared" si="4"/>
        <v>374.54399999999998</v>
      </c>
      <c r="F25" s="43">
        <f t="shared" si="4"/>
        <v>382.03487999999999</v>
      </c>
      <c r="G25" s="43">
        <f t="shared" si="4"/>
        <v>389.6755776</v>
      </c>
      <c r="H25" s="43">
        <f t="shared" si="4"/>
        <v>397.46908915199998</v>
      </c>
      <c r="I25" s="43">
        <f t="shared" si="4"/>
        <v>405.41847093503998</v>
      </c>
      <c r="J25" s="43">
        <f t="shared" si="4"/>
        <v>413.52684035374079</v>
      </c>
      <c r="K25" s="43">
        <f t="shared" si="4"/>
        <v>421.79737716081564</v>
      </c>
      <c r="L25" s="43">
        <f t="shared" si="4"/>
        <v>430.23332470403199</v>
      </c>
    </row>
    <row r="26" spans="1:12" x14ac:dyDescent="0.35">
      <c r="A26" s="41" t="s">
        <v>38</v>
      </c>
      <c r="B26" s="42"/>
      <c r="C26" s="42">
        <f>B10</f>
        <v>125</v>
      </c>
      <c r="D26" s="43">
        <f>C26*(1+$B$15)</f>
        <v>127.5</v>
      </c>
      <c r="E26" s="43">
        <f t="shared" ref="E26:L26" si="5">D26*(1+$B$15)</f>
        <v>130.05000000000001</v>
      </c>
      <c r="F26" s="43">
        <f t="shared" si="5"/>
        <v>132.65100000000001</v>
      </c>
      <c r="G26" s="43">
        <f t="shared" si="5"/>
        <v>135.30402000000001</v>
      </c>
      <c r="H26" s="43">
        <f t="shared" si="5"/>
        <v>138.0101004</v>
      </c>
      <c r="I26" s="43">
        <f t="shared" si="5"/>
        <v>140.77030240799999</v>
      </c>
      <c r="J26" s="43">
        <f t="shared" si="5"/>
        <v>143.58570845616001</v>
      </c>
      <c r="K26" s="43">
        <f t="shared" si="5"/>
        <v>146.45742262528321</v>
      </c>
      <c r="L26" s="43">
        <f t="shared" si="5"/>
        <v>149.38657107778889</v>
      </c>
    </row>
    <row r="27" spans="1:12" x14ac:dyDescent="0.35">
      <c r="A27" s="41" t="s">
        <v>2</v>
      </c>
      <c r="B27" s="42"/>
      <c r="C27" s="43">
        <f>C51</f>
        <v>200</v>
      </c>
      <c r="D27" s="43">
        <f t="shared" ref="D27:L27" si="6">D51</f>
        <v>168</v>
      </c>
      <c r="E27" s="43">
        <f t="shared" si="6"/>
        <v>141.12</v>
      </c>
      <c r="F27" s="43">
        <f t="shared" si="6"/>
        <v>118.5408</v>
      </c>
      <c r="G27" s="43">
        <f t="shared" si="6"/>
        <v>99.574272000000008</v>
      </c>
      <c r="H27" s="43">
        <f t="shared" si="6"/>
        <v>83.642388480000008</v>
      </c>
      <c r="I27" s="43">
        <f t="shared" si="6"/>
        <v>70.259606323200003</v>
      </c>
      <c r="J27" s="43">
        <f t="shared" si="6"/>
        <v>59.018069311488006</v>
      </c>
      <c r="K27" s="43">
        <f t="shared" si="6"/>
        <v>49.575178221649935</v>
      </c>
      <c r="L27" s="43">
        <f t="shared" si="6"/>
        <v>41.643149706185945</v>
      </c>
    </row>
    <row r="28" spans="1:12" x14ac:dyDescent="0.35">
      <c r="A28" s="41" t="s">
        <v>39</v>
      </c>
      <c r="B28" s="42"/>
      <c r="C28" s="43">
        <f>C23-C25-C26-C27</f>
        <v>-97</v>
      </c>
      <c r="D28" s="43">
        <f t="shared" ref="D28:L28" si="7">D23-D25-D26-D27</f>
        <v>53.340000000000032</v>
      </c>
      <c r="E28" s="43">
        <f t="shared" si="7"/>
        <v>203.25240000000002</v>
      </c>
      <c r="F28" s="43">
        <f t="shared" si="7"/>
        <v>232.71904800000004</v>
      </c>
      <c r="G28" s="43">
        <f t="shared" si="7"/>
        <v>258.71077296000004</v>
      </c>
      <c r="H28" s="43">
        <f t="shared" si="7"/>
        <v>281.80835737920006</v>
      </c>
      <c r="I28" s="43">
        <f t="shared" si="7"/>
        <v>302.50015445318405</v>
      </c>
      <c r="J28" s="43">
        <f t="shared" si="7"/>
        <v>321.19688668042375</v>
      </c>
      <c r="K28" s="43">
        <f t="shared" si="7"/>
        <v>338.24407689010002</v>
      </c>
      <c r="L28" s="43">
        <f t="shared" si="7"/>
        <v>353.93249050779906</v>
      </c>
    </row>
    <row r="29" spans="1:12" x14ac:dyDescent="0.35">
      <c r="A29" s="41" t="s">
        <v>40</v>
      </c>
      <c r="B29" s="42"/>
      <c r="C29" s="43">
        <f>C56</f>
        <v>20.25</v>
      </c>
      <c r="D29" s="43">
        <f t="shared" ref="D29:L29" si="8">D56</f>
        <v>18.567265186925571</v>
      </c>
      <c r="E29" s="43">
        <f t="shared" si="8"/>
        <v>16.816379613921626</v>
      </c>
      <c r="F29" s="43">
        <f t="shared" si="8"/>
        <v>14.994583175211019</v>
      </c>
      <c r="G29" s="43">
        <f t="shared" si="8"/>
        <v>13.099003980732638</v>
      </c>
      <c r="H29" s="43">
        <f t="shared" si="8"/>
        <v>11.126653828877879</v>
      </c>
      <c r="I29" s="43">
        <f t="shared" si="8"/>
        <v>9.0744234958730043</v>
      </c>
      <c r="J29" s="43">
        <f t="shared" si="8"/>
        <v>6.9390778343814299</v>
      </c>
      <c r="K29" s="43">
        <f t="shared" si="8"/>
        <v>4.7172506735994473</v>
      </c>
      <c r="L29" s="43">
        <f t="shared" si="8"/>
        <v>2.4054395128057946</v>
      </c>
    </row>
    <row r="30" spans="1:12" x14ac:dyDescent="0.35">
      <c r="A30" s="41" t="s">
        <v>41</v>
      </c>
      <c r="B30" s="42"/>
      <c r="C30" s="43">
        <f>C28-C29</f>
        <v>-117.25</v>
      </c>
      <c r="D30" s="43">
        <f t="shared" ref="D30:L30" si="9">D28-D29</f>
        <v>34.772734813074464</v>
      </c>
      <c r="E30" s="43">
        <f t="shared" si="9"/>
        <v>186.43602038607838</v>
      </c>
      <c r="F30" s="43">
        <f t="shared" si="9"/>
        <v>217.72446482478904</v>
      </c>
      <c r="G30" s="43">
        <f t="shared" si="9"/>
        <v>245.6117689792674</v>
      </c>
      <c r="H30" s="43">
        <f t="shared" si="9"/>
        <v>270.6817035503222</v>
      </c>
      <c r="I30" s="43">
        <f t="shared" si="9"/>
        <v>293.42573095731103</v>
      </c>
      <c r="J30" s="43">
        <f t="shared" si="9"/>
        <v>314.25780884604234</v>
      </c>
      <c r="K30" s="43">
        <f t="shared" si="9"/>
        <v>333.52682621650058</v>
      </c>
      <c r="L30" s="43">
        <f t="shared" si="9"/>
        <v>351.52705099499326</v>
      </c>
    </row>
    <row r="31" spans="1:12" x14ac:dyDescent="0.35">
      <c r="A31" s="41" t="s">
        <v>6</v>
      </c>
      <c r="B31" s="42"/>
      <c r="C31" s="43">
        <f>C30*$B$18</f>
        <v>-39.865000000000002</v>
      </c>
      <c r="D31" s="43">
        <f t="shared" ref="D31:L31" si="10">D30*$B$18</f>
        <v>11.822729836445319</v>
      </c>
      <c r="E31" s="43">
        <f t="shared" si="10"/>
        <v>63.388246931266657</v>
      </c>
      <c r="F31" s="43">
        <f t="shared" si="10"/>
        <v>74.026318040428279</v>
      </c>
      <c r="G31" s="43">
        <f t="shared" si="10"/>
        <v>83.508001452950921</v>
      </c>
      <c r="H31" s="43">
        <f t="shared" si="10"/>
        <v>92.031779207109551</v>
      </c>
      <c r="I31" s="43">
        <f t="shared" si="10"/>
        <v>99.764748525485757</v>
      </c>
      <c r="J31" s="43">
        <f t="shared" si="10"/>
        <v>106.8476550076544</v>
      </c>
      <c r="K31" s="43">
        <f t="shared" si="10"/>
        <v>113.3991209136102</v>
      </c>
      <c r="L31" s="43">
        <f t="shared" si="10"/>
        <v>119.51919733829772</v>
      </c>
    </row>
    <row r="32" spans="1:12" ht="15" thickBot="1" x14ac:dyDescent="0.4">
      <c r="A32" s="41" t="s">
        <v>45</v>
      </c>
      <c r="B32" s="42"/>
      <c r="C32" s="43">
        <f>C30-C31</f>
        <v>-77.384999999999991</v>
      </c>
      <c r="D32" s="43">
        <f t="shared" ref="D32:L32" si="11">D30-D31</f>
        <v>22.950004976629145</v>
      </c>
      <c r="E32" s="43">
        <f t="shared" si="11"/>
        <v>123.04777345481173</v>
      </c>
      <c r="F32" s="43">
        <f t="shared" si="11"/>
        <v>143.69814678436074</v>
      </c>
      <c r="G32" s="43">
        <f t="shared" si="11"/>
        <v>162.10376752631646</v>
      </c>
      <c r="H32" s="43">
        <f t="shared" si="11"/>
        <v>178.64992434321266</v>
      </c>
      <c r="I32" s="43">
        <f t="shared" si="11"/>
        <v>193.66098243182529</v>
      </c>
      <c r="J32" s="43">
        <f t="shared" si="11"/>
        <v>207.41015383838794</v>
      </c>
      <c r="K32" s="43">
        <f t="shared" si="11"/>
        <v>220.12770530289038</v>
      </c>
      <c r="L32" s="43">
        <f t="shared" si="11"/>
        <v>232.00785365669554</v>
      </c>
    </row>
    <row r="33" spans="1:17" x14ac:dyDescent="0.35">
      <c r="A33" s="37" t="s">
        <v>46</v>
      </c>
      <c r="B33" s="37">
        <v>0</v>
      </c>
      <c r="C33" s="37">
        <v>1</v>
      </c>
      <c r="D33" s="37">
        <v>2</v>
      </c>
      <c r="E33" s="37">
        <v>3</v>
      </c>
      <c r="F33" s="37">
        <v>4</v>
      </c>
      <c r="G33" s="37">
        <v>5</v>
      </c>
      <c r="H33" s="37">
        <v>6</v>
      </c>
      <c r="I33" s="37">
        <v>7</v>
      </c>
      <c r="J33" s="37">
        <v>8</v>
      </c>
      <c r="K33" s="37">
        <v>9</v>
      </c>
      <c r="L33" s="37">
        <v>10</v>
      </c>
    </row>
    <row r="34" spans="1:17" x14ac:dyDescent="0.3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7" x14ac:dyDescent="0.35">
      <c r="A35" s="41" t="s">
        <v>0</v>
      </c>
      <c r="B35" s="46">
        <f>-B3</f>
        <v>-1250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7" ht="15" thickBot="1" x14ac:dyDescent="0.4">
      <c r="A36" s="47" t="s">
        <v>3</v>
      </c>
      <c r="B36" s="48"/>
      <c r="C36" s="49">
        <f>C23</f>
        <v>408</v>
      </c>
      <c r="D36" s="49">
        <f t="shared" ref="D36:L36" si="12">D23</f>
        <v>624.24</v>
      </c>
      <c r="E36" s="49">
        <f t="shared" si="12"/>
        <v>848.96640000000002</v>
      </c>
      <c r="F36" s="49">
        <f t="shared" si="12"/>
        <v>865.94572800000003</v>
      </c>
      <c r="G36" s="49">
        <f t="shared" si="12"/>
        <v>883.26464256000008</v>
      </c>
      <c r="H36" s="49">
        <f t="shared" si="12"/>
        <v>900.92993541120006</v>
      </c>
      <c r="I36" s="49">
        <f t="shared" si="12"/>
        <v>918.94853411942404</v>
      </c>
      <c r="J36" s="49">
        <f t="shared" si="12"/>
        <v>937.32750480181255</v>
      </c>
      <c r="K36" s="49">
        <f t="shared" si="12"/>
        <v>956.07405489784878</v>
      </c>
      <c r="L36" s="49">
        <f t="shared" si="12"/>
        <v>975.19553599580581</v>
      </c>
    </row>
    <row r="37" spans="1:17" x14ac:dyDescent="0.35">
      <c r="A37" s="47" t="s">
        <v>1</v>
      </c>
      <c r="B37" s="48"/>
      <c r="C37" s="49">
        <f>C25</f>
        <v>180</v>
      </c>
      <c r="D37" s="49">
        <f t="shared" ref="D37:L37" si="13">D25</f>
        <v>275.39999999999998</v>
      </c>
      <c r="E37" s="49">
        <f t="shared" si="13"/>
        <v>374.54399999999998</v>
      </c>
      <c r="F37" s="49">
        <f t="shared" si="13"/>
        <v>382.03487999999999</v>
      </c>
      <c r="G37" s="49">
        <f t="shared" si="13"/>
        <v>389.6755776</v>
      </c>
      <c r="H37" s="49">
        <f t="shared" si="13"/>
        <v>397.46908915199998</v>
      </c>
      <c r="I37" s="49">
        <f t="shared" si="13"/>
        <v>405.41847093503998</v>
      </c>
      <c r="J37" s="49">
        <f t="shared" si="13"/>
        <v>413.52684035374079</v>
      </c>
      <c r="K37" s="49">
        <f t="shared" si="13"/>
        <v>421.79737716081564</v>
      </c>
      <c r="L37" s="49">
        <f t="shared" si="13"/>
        <v>430.23332470403199</v>
      </c>
      <c r="N37" s="52" t="s">
        <v>50</v>
      </c>
      <c r="O37" s="53"/>
      <c r="P37" s="53"/>
      <c r="Q37" s="54"/>
    </row>
    <row r="38" spans="1:17" x14ac:dyDescent="0.35">
      <c r="A38" s="47" t="s">
        <v>4</v>
      </c>
      <c r="B38" s="48"/>
      <c r="C38" s="49">
        <f>C26</f>
        <v>125</v>
      </c>
      <c r="D38" s="49">
        <f t="shared" ref="D38:L38" si="14">D26</f>
        <v>127.5</v>
      </c>
      <c r="E38" s="49">
        <f t="shared" si="14"/>
        <v>130.05000000000001</v>
      </c>
      <c r="F38" s="49">
        <f t="shared" si="14"/>
        <v>132.65100000000001</v>
      </c>
      <c r="G38" s="49">
        <f t="shared" si="14"/>
        <v>135.30402000000001</v>
      </c>
      <c r="H38" s="49">
        <f t="shared" si="14"/>
        <v>138.0101004</v>
      </c>
      <c r="I38" s="49">
        <f t="shared" si="14"/>
        <v>140.77030240799999</v>
      </c>
      <c r="J38" s="49">
        <f t="shared" si="14"/>
        <v>143.58570845616001</v>
      </c>
      <c r="K38" s="49">
        <f t="shared" si="14"/>
        <v>146.45742262528321</v>
      </c>
      <c r="L38" s="49">
        <f t="shared" si="14"/>
        <v>149.38657107778889</v>
      </c>
      <c r="N38" s="55"/>
      <c r="O38" s="56"/>
      <c r="P38" s="56"/>
      <c r="Q38" s="57"/>
    </row>
    <row r="39" spans="1:17" x14ac:dyDescent="0.35">
      <c r="A39" s="47" t="s">
        <v>2</v>
      </c>
      <c r="B39" s="48"/>
      <c r="C39" s="49">
        <f>C27</f>
        <v>200</v>
      </c>
      <c r="D39" s="49">
        <f t="shared" ref="D39:L39" si="15">D27</f>
        <v>168</v>
      </c>
      <c r="E39" s="49">
        <f t="shared" si="15"/>
        <v>141.12</v>
      </c>
      <c r="F39" s="49">
        <f t="shared" si="15"/>
        <v>118.5408</v>
      </c>
      <c r="G39" s="49">
        <f t="shared" si="15"/>
        <v>99.574272000000008</v>
      </c>
      <c r="H39" s="49">
        <f t="shared" si="15"/>
        <v>83.642388480000008</v>
      </c>
      <c r="I39" s="49">
        <f t="shared" si="15"/>
        <v>70.259606323200003</v>
      </c>
      <c r="J39" s="49">
        <f t="shared" si="15"/>
        <v>59.018069311488006</v>
      </c>
      <c r="K39" s="49">
        <f t="shared" si="15"/>
        <v>49.575178221649935</v>
      </c>
      <c r="L39" s="49">
        <f t="shared" si="15"/>
        <v>41.643149706185945</v>
      </c>
      <c r="N39" s="55"/>
      <c r="O39" s="56"/>
      <c r="P39" s="56"/>
      <c r="Q39" s="57"/>
    </row>
    <row r="40" spans="1:17" ht="15" thickBot="1" x14ac:dyDescent="0.4">
      <c r="A40" s="47" t="s">
        <v>5</v>
      </c>
      <c r="B40" s="48"/>
      <c r="C40" s="49">
        <f>C36-C37-C38-C39</f>
        <v>-97</v>
      </c>
      <c r="D40" s="49">
        <f t="shared" ref="D40:L40" si="16">D36-D37-D38-D39</f>
        <v>53.340000000000032</v>
      </c>
      <c r="E40" s="49">
        <f t="shared" si="16"/>
        <v>203.25240000000002</v>
      </c>
      <c r="F40" s="49">
        <f t="shared" si="16"/>
        <v>232.71904800000004</v>
      </c>
      <c r="G40" s="49">
        <f t="shared" si="16"/>
        <v>258.71077296000004</v>
      </c>
      <c r="H40" s="49">
        <f t="shared" si="16"/>
        <v>281.80835737920006</v>
      </c>
      <c r="I40" s="49">
        <f t="shared" si="16"/>
        <v>302.50015445318405</v>
      </c>
      <c r="J40" s="49">
        <f t="shared" si="16"/>
        <v>321.19688668042375</v>
      </c>
      <c r="K40" s="49">
        <f t="shared" si="16"/>
        <v>338.24407689010002</v>
      </c>
      <c r="L40" s="49">
        <f t="shared" si="16"/>
        <v>353.93249050779906</v>
      </c>
      <c r="N40" s="58"/>
      <c r="O40" s="59"/>
      <c r="P40" s="59"/>
      <c r="Q40" s="60"/>
    </row>
    <row r="41" spans="1:17" x14ac:dyDescent="0.35">
      <c r="A41" s="47" t="s">
        <v>7</v>
      </c>
      <c r="B41" s="48"/>
      <c r="C41" s="49">
        <f>C40*$B$18</f>
        <v>-32.980000000000004</v>
      </c>
      <c r="D41" s="49">
        <f t="shared" ref="D41:L41" si="17">D40*$B$18</f>
        <v>18.135600000000011</v>
      </c>
      <c r="E41" s="49">
        <f t="shared" si="17"/>
        <v>69.105816000000019</v>
      </c>
      <c r="F41" s="49">
        <f t="shared" si="17"/>
        <v>79.124476320000014</v>
      </c>
      <c r="G41" s="49">
        <f t="shared" si="17"/>
        <v>87.961662806400014</v>
      </c>
      <c r="H41" s="49">
        <f t="shared" si="17"/>
        <v>95.814841508928026</v>
      </c>
      <c r="I41" s="49">
        <f t="shared" si="17"/>
        <v>102.85005251408259</v>
      </c>
      <c r="J41" s="49">
        <f t="shared" si="17"/>
        <v>109.20694147134408</v>
      </c>
      <c r="K41" s="49">
        <f t="shared" si="17"/>
        <v>115.00298614263401</v>
      </c>
      <c r="L41" s="49">
        <f t="shared" si="17"/>
        <v>120.33704677265169</v>
      </c>
    </row>
    <row r="42" spans="1:17" x14ac:dyDescent="0.35">
      <c r="A42" s="47" t="s">
        <v>8</v>
      </c>
      <c r="B42" s="48"/>
      <c r="C42" s="49">
        <f>C40-C41</f>
        <v>-64.02</v>
      </c>
      <c r="D42" s="49">
        <f t="shared" ref="D42:L42" si="18">D40-D41</f>
        <v>35.204400000000021</v>
      </c>
      <c r="E42" s="49">
        <f t="shared" si="18"/>
        <v>134.14658400000002</v>
      </c>
      <c r="F42" s="49">
        <f t="shared" si="18"/>
        <v>153.59457168000003</v>
      </c>
      <c r="G42" s="49">
        <f t="shared" si="18"/>
        <v>170.74911015360004</v>
      </c>
      <c r="H42" s="49">
        <f t="shared" si="18"/>
        <v>185.99351587027203</v>
      </c>
      <c r="I42" s="49">
        <f t="shared" si="18"/>
        <v>199.65010193910146</v>
      </c>
      <c r="J42" s="49">
        <f t="shared" si="18"/>
        <v>211.98994520907968</v>
      </c>
      <c r="K42" s="49">
        <f t="shared" si="18"/>
        <v>223.24109074746599</v>
      </c>
      <c r="L42" s="49">
        <f t="shared" si="18"/>
        <v>233.59544373514737</v>
      </c>
    </row>
    <row r="43" spans="1:17" x14ac:dyDescent="0.35">
      <c r="A43" s="47" t="s">
        <v>9</v>
      </c>
      <c r="B43" s="48"/>
      <c r="C43" s="49">
        <f>C39</f>
        <v>200</v>
      </c>
      <c r="D43" s="49">
        <f t="shared" ref="D43:L43" si="19">D39</f>
        <v>168</v>
      </c>
      <c r="E43" s="49">
        <f t="shared" si="19"/>
        <v>141.12</v>
      </c>
      <c r="F43" s="49">
        <f t="shared" si="19"/>
        <v>118.5408</v>
      </c>
      <c r="G43" s="49">
        <f t="shared" si="19"/>
        <v>99.574272000000008</v>
      </c>
      <c r="H43" s="49">
        <f t="shared" si="19"/>
        <v>83.642388480000008</v>
      </c>
      <c r="I43" s="49">
        <f t="shared" si="19"/>
        <v>70.259606323200003</v>
      </c>
      <c r="J43" s="49">
        <f t="shared" si="19"/>
        <v>59.018069311488006</v>
      </c>
      <c r="K43" s="49">
        <f t="shared" si="19"/>
        <v>49.575178221649935</v>
      </c>
      <c r="L43" s="49">
        <f t="shared" si="19"/>
        <v>41.643149706185945</v>
      </c>
    </row>
    <row r="44" spans="1:17" x14ac:dyDescent="0.35">
      <c r="A44" s="21" t="s">
        <v>13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>
        <f>B16</f>
        <v>218.62653595747619</v>
      </c>
    </row>
    <row r="45" spans="1:17" x14ac:dyDescent="0.35">
      <c r="A45" s="21" t="s">
        <v>47</v>
      </c>
      <c r="B45" s="43">
        <f>$B$17*C36</f>
        <v>81.600000000000009</v>
      </c>
      <c r="C45" s="43">
        <f t="shared" ref="C45:L45" si="20">$B$17*D36</f>
        <v>124.84800000000001</v>
      </c>
      <c r="D45" s="43">
        <f t="shared" si="20"/>
        <v>169.79328000000001</v>
      </c>
      <c r="E45" s="43">
        <f t="shared" si="20"/>
        <v>173.18914560000002</v>
      </c>
      <c r="F45" s="43">
        <f t="shared" si="20"/>
        <v>176.65292851200002</v>
      </c>
      <c r="G45" s="43">
        <f t="shared" si="20"/>
        <v>180.18598708224002</v>
      </c>
      <c r="H45" s="43">
        <f t="shared" si="20"/>
        <v>183.78970682388481</v>
      </c>
      <c r="I45" s="43">
        <f t="shared" si="20"/>
        <v>187.46550096036253</v>
      </c>
      <c r="J45" s="43">
        <f t="shared" si="20"/>
        <v>191.21481097956976</v>
      </c>
      <c r="K45" s="43">
        <f t="shared" si="20"/>
        <v>195.03910719916118</v>
      </c>
      <c r="L45" s="43">
        <f t="shared" si="20"/>
        <v>0</v>
      </c>
    </row>
    <row r="46" spans="1:17" ht="15" thickBot="1" x14ac:dyDescent="0.4">
      <c r="A46" s="21" t="s">
        <v>48</v>
      </c>
      <c r="B46" s="43">
        <f>-B45</f>
        <v>-81.600000000000009</v>
      </c>
      <c r="C46" s="43">
        <f>C45-B45</f>
        <v>43.248000000000005</v>
      </c>
      <c r="D46" s="43">
        <f t="shared" ref="D46:L46" si="21">D45-C45</f>
        <v>44.945279999999997</v>
      </c>
      <c r="E46" s="43">
        <f t="shared" si="21"/>
        <v>3.3958656000000076</v>
      </c>
      <c r="F46" s="43">
        <f t="shared" si="21"/>
        <v>3.4637829119999992</v>
      </c>
      <c r="G46" s="43">
        <f t="shared" si="21"/>
        <v>3.5330585702400015</v>
      </c>
      <c r="H46" s="43">
        <f t="shared" si="21"/>
        <v>3.6037197416447952</v>
      </c>
      <c r="I46" s="43">
        <f t="shared" si="21"/>
        <v>3.6757941364777196</v>
      </c>
      <c r="J46" s="43">
        <f t="shared" si="21"/>
        <v>3.7493100192072291</v>
      </c>
      <c r="K46" s="43">
        <f t="shared" si="21"/>
        <v>3.8242962195914174</v>
      </c>
      <c r="L46" s="43">
        <f t="shared" si="21"/>
        <v>-195.03910719916118</v>
      </c>
    </row>
    <row r="47" spans="1:17" x14ac:dyDescent="0.35">
      <c r="A47" s="37" t="s">
        <v>10</v>
      </c>
      <c r="B47" s="38">
        <f>B35+B46</f>
        <v>-1331.6</v>
      </c>
      <c r="C47" s="38">
        <f>C42+C43-C46</f>
        <v>92.732000000000014</v>
      </c>
      <c r="D47" s="38">
        <f t="shared" ref="D47:K47" si="22">D42+D43-D46</f>
        <v>158.25912000000002</v>
      </c>
      <c r="E47" s="38">
        <f t="shared" si="22"/>
        <v>271.87071839999999</v>
      </c>
      <c r="F47" s="38">
        <f t="shared" si="22"/>
        <v>268.67158876800005</v>
      </c>
      <c r="G47" s="38">
        <f t="shared" si="22"/>
        <v>266.79032358336008</v>
      </c>
      <c r="H47" s="38">
        <f t="shared" si="22"/>
        <v>266.03218460862723</v>
      </c>
      <c r="I47" s="38">
        <f t="shared" si="22"/>
        <v>266.23391412582373</v>
      </c>
      <c r="J47" s="38">
        <f t="shared" si="22"/>
        <v>267.25870450136051</v>
      </c>
      <c r="K47" s="38">
        <f t="shared" si="22"/>
        <v>268.99197274952451</v>
      </c>
      <c r="L47" s="38">
        <f>L42+L43+L44-L46</f>
        <v>688.90423659797068</v>
      </c>
    </row>
    <row r="48" spans="1:17" ht="15" thickBot="1" x14ac:dyDescent="0.4"/>
    <row r="49" spans="1:12" ht="15" thickBot="1" x14ac:dyDescent="0.4">
      <c r="A49" s="37" t="s">
        <v>22</v>
      </c>
    </row>
    <row r="50" spans="1:12" x14ac:dyDescent="0.35">
      <c r="A50" s="5" t="s">
        <v>15</v>
      </c>
      <c r="B50" s="2"/>
      <c r="C50" s="18">
        <f>B3</f>
        <v>1250</v>
      </c>
      <c r="D50" s="18">
        <f>C52</f>
        <v>1050</v>
      </c>
      <c r="E50" s="18">
        <f t="shared" ref="E50:L50" si="23">D52</f>
        <v>882</v>
      </c>
      <c r="F50" s="18">
        <f t="shared" si="23"/>
        <v>740.88</v>
      </c>
      <c r="G50" s="18">
        <f t="shared" si="23"/>
        <v>622.33920000000001</v>
      </c>
      <c r="H50" s="18">
        <f t="shared" si="23"/>
        <v>522.76492800000005</v>
      </c>
      <c r="I50" s="18">
        <f t="shared" si="23"/>
        <v>439.12253952000003</v>
      </c>
      <c r="J50" s="18">
        <f t="shared" si="23"/>
        <v>368.86293319680004</v>
      </c>
      <c r="K50" s="18">
        <f t="shared" si="23"/>
        <v>309.84486388531207</v>
      </c>
      <c r="L50" s="18">
        <f t="shared" si="23"/>
        <v>260.26968566366213</v>
      </c>
    </row>
    <row r="51" spans="1:12" x14ac:dyDescent="0.35">
      <c r="A51" s="4" t="s">
        <v>16</v>
      </c>
      <c r="B51" s="3"/>
      <c r="C51" s="19">
        <f>C50*$B$14</f>
        <v>200</v>
      </c>
      <c r="D51" s="19">
        <f t="shared" ref="D51:L51" si="24">D50*$B$14</f>
        <v>168</v>
      </c>
      <c r="E51" s="19">
        <f t="shared" si="24"/>
        <v>141.12</v>
      </c>
      <c r="F51" s="19">
        <f t="shared" si="24"/>
        <v>118.5408</v>
      </c>
      <c r="G51" s="19">
        <f t="shared" si="24"/>
        <v>99.574272000000008</v>
      </c>
      <c r="H51" s="19">
        <f t="shared" si="24"/>
        <v>83.642388480000008</v>
      </c>
      <c r="I51" s="19">
        <f t="shared" si="24"/>
        <v>70.259606323200003</v>
      </c>
      <c r="J51" s="19">
        <f t="shared" si="24"/>
        <v>59.018069311488006</v>
      </c>
      <c r="K51" s="19">
        <f t="shared" si="24"/>
        <v>49.575178221649935</v>
      </c>
      <c r="L51" s="19">
        <f t="shared" si="24"/>
        <v>41.643149706185945</v>
      </c>
    </row>
    <row r="52" spans="1:12" ht="15" thickBot="1" x14ac:dyDescent="0.4">
      <c r="A52" s="6" t="s">
        <v>17</v>
      </c>
      <c r="B52" s="7"/>
      <c r="C52" s="20">
        <f>C50-C51</f>
        <v>1050</v>
      </c>
      <c r="D52" s="20">
        <f t="shared" ref="D52:L52" si="25">D50-D51</f>
        <v>882</v>
      </c>
      <c r="E52" s="20">
        <f t="shared" si="25"/>
        <v>740.88</v>
      </c>
      <c r="F52" s="20">
        <f t="shared" si="25"/>
        <v>622.33920000000001</v>
      </c>
      <c r="G52" s="20">
        <f t="shared" si="25"/>
        <v>522.76492800000005</v>
      </c>
      <c r="H52" s="20">
        <f t="shared" si="25"/>
        <v>439.12253952000003</v>
      </c>
      <c r="I52" s="20">
        <f t="shared" si="25"/>
        <v>368.86293319680004</v>
      </c>
      <c r="J52" s="20">
        <f t="shared" si="25"/>
        <v>309.84486388531207</v>
      </c>
      <c r="K52" s="20">
        <f t="shared" si="25"/>
        <v>260.26968566366213</v>
      </c>
      <c r="L52" s="20">
        <f t="shared" si="25"/>
        <v>218.62653595747619</v>
      </c>
    </row>
    <row r="53" spans="1:12" ht="15" thickBot="1" x14ac:dyDescent="0.4"/>
    <row r="54" spans="1:12" ht="15" thickBot="1" x14ac:dyDescent="0.4">
      <c r="A54" s="39" t="s">
        <v>49</v>
      </c>
    </row>
    <row r="55" spans="1:12" x14ac:dyDescent="0.35">
      <c r="A55" s="9" t="s">
        <v>15</v>
      </c>
      <c r="B55" s="10"/>
      <c r="C55" s="11">
        <f>B11</f>
        <v>500</v>
      </c>
      <c r="D55" s="17">
        <f>C59</f>
        <v>458.45099226976714</v>
      </c>
      <c r="E55" s="17">
        <f t="shared" ref="E55:L55" si="26">D59</f>
        <v>415.21924972645985</v>
      </c>
      <c r="F55" s="17">
        <f t="shared" si="26"/>
        <v>370.23662161014863</v>
      </c>
      <c r="G55" s="17">
        <f t="shared" si="26"/>
        <v>323.43219705512684</v>
      </c>
      <c r="H55" s="17">
        <f t="shared" si="26"/>
        <v>274.73219330562665</v>
      </c>
      <c r="I55" s="17">
        <f t="shared" si="26"/>
        <v>224.05983940427168</v>
      </c>
      <c r="J55" s="17">
        <f t="shared" si="26"/>
        <v>171.33525516991185</v>
      </c>
      <c r="K55" s="17">
        <f t="shared" si="26"/>
        <v>116.47532527406042</v>
      </c>
      <c r="L55" s="17">
        <f t="shared" si="26"/>
        <v>59.393568217427024</v>
      </c>
    </row>
    <row r="56" spans="1:12" x14ac:dyDescent="0.35">
      <c r="A56" s="12" t="s">
        <v>40</v>
      </c>
      <c r="B56" s="8"/>
      <c r="C56" s="15">
        <f>C55*$B$12</f>
        <v>20.25</v>
      </c>
      <c r="D56" s="15">
        <f t="shared" ref="D56:L56" si="27">D55*$B$12</f>
        <v>18.567265186925571</v>
      </c>
      <c r="E56" s="15">
        <f t="shared" si="27"/>
        <v>16.816379613921626</v>
      </c>
      <c r="F56" s="15">
        <f t="shared" si="27"/>
        <v>14.994583175211019</v>
      </c>
      <c r="G56" s="15">
        <f t="shared" si="27"/>
        <v>13.099003980732638</v>
      </c>
      <c r="H56" s="15">
        <f t="shared" si="27"/>
        <v>11.126653828877879</v>
      </c>
      <c r="I56" s="15">
        <f t="shared" si="27"/>
        <v>9.0744234958730043</v>
      </c>
      <c r="J56" s="15">
        <f t="shared" si="27"/>
        <v>6.9390778343814299</v>
      </c>
      <c r="K56" s="15">
        <f t="shared" si="27"/>
        <v>4.7172506735994473</v>
      </c>
      <c r="L56" s="15">
        <f t="shared" si="27"/>
        <v>2.4054395128057946</v>
      </c>
    </row>
    <row r="57" spans="1:12" x14ac:dyDescent="0.35">
      <c r="A57" s="12" t="s">
        <v>42</v>
      </c>
      <c r="B57" s="8"/>
      <c r="C57" s="15">
        <f>C58-C56</f>
        <v>41.549007730232844</v>
      </c>
      <c r="D57" s="15">
        <f t="shared" ref="D57:L57" si="28">D58-D56</f>
        <v>43.231742543307277</v>
      </c>
      <c r="E57" s="15">
        <f t="shared" si="28"/>
        <v>44.982628116311218</v>
      </c>
      <c r="F57" s="15">
        <f t="shared" si="28"/>
        <v>46.804424555021825</v>
      </c>
      <c r="G57" s="15">
        <f t="shared" si="28"/>
        <v>48.700003749500205</v>
      </c>
      <c r="H57" s="15">
        <f t="shared" si="28"/>
        <v>50.672353901354967</v>
      </c>
      <c r="I57" s="15">
        <f t="shared" si="28"/>
        <v>52.724584234359838</v>
      </c>
      <c r="J57" s="15">
        <f t="shared" si="28"/>
        <v>54.859929895851415</v>
      </c>
      <c r="K57" s="15">
        <f t="shared" si="28"/>
        <v>57.0817570566334</v>
      </c>
      <c r="L57" s="15">
        <f t="shared" si="28"/>
        <v>59.393568217427053</v>
      </c>
    </row>
    <row r="58" spans="1:12" x14ac:dyDescent="0.35">
      <c r="A58" s="12" t="s">
        <v>43</v>
      </c>
      <c r="B58" s="8"/>
      <c r="C58" s="15">
        <f>PMT($B$12,$B$4,-$B$11,0)</f>
        <v>61.799007730232844</v>
      </c>
      <c r="D58" s="15">
        <f t="shared" ref="D58:L58" si="29">PMT($B$12,$B$4,-$B$11,0)</f>
        <v>61.799007730232844</v>
      </c>
      <c r="E58" s="15">
        <f t="shared" si="29"/>
        <v>61.799007730232844</v>
      </c>
      <c r="F58" s="15">
        <f t="shared" si="29"/>
        <v>61.799007730232844</v>
      </c>
      <c r="G58" s="15">
        <f t="shared" si="29"/>
        <v>61.799007730232844</v>
      </c>
      <c r="H58" s="15">
        <f t="shared" si="29"/>
        <v>61.799007730232844</v>
      </c>
      <c r="I58" s="15">
        <f t="shared" si="29"/>
        <v>61.799007730232844</v>
      </c>
      <c r="J58" s="15">
        <f t="shared" si="29"/>
        <v>61.799007730232844</v>
      </c>
      <c r="K58" s="15">
        <f t="shared" si="29"/>
        <v>61.799007730232844</v>
      </c>
      <c r="L58" s="15">
        <f t="shared" si="29"/>
        <v>61.799007730232844</v>
      </c>
    </row>
    <row r="59" spans="1:12" ht="15" thickBot="1" x14ac:dyDescent="0.4">
      <c r="A59" s="13" t="s">
        <v>17</v>
      </c>
      <c r="B59" s="14"/>
      <c r="C59" s="16">
        <f>C55-C57</f>
        <v>458.45099226976714</v>
      </c>
      <c r="D59" s="16">
        <f t="shared" ref="D59:L59" si="30">D55-D57</f>
        <v>415.21924972645985</v>
      </c>
      <c r="E59" s="16">
        <f t="shared" si="30"/>
        <v>370.23662161014863</v>
      </c>
      <c r="F59" s="16">
        <f t="shared" si="30"/>
        <v>323.43219705512684</v>
      </c>
      <c r="G59" s="16">
        <f t="shared" si="30"/>
        <v>274.73219330562665</v>
      </c>
      <c r="H59" s="16">
        <f t="shared" si="30"/>
        <v>224.05983940427168</v>
      </c>
      <c r="I59" s="16">
        <f t="shared" si="30"/>
        <v>171.33525516991185</v>
      </c>
      <c r="J59" s="16">
        <f t="shared" si="30"/>
        <v>116.47532527406042</v>
      </c>
      <c r="K59" s="16">
        <f t="shared" si="30"/>
        <v>59.393568217427024</v>
      </c>
      <c r="L59" s="16">
        <f t="shared" si="30"/>
        <v>0</v>
      </c>
    </row>
    <row r="63" spans="1:12" ht="15" thickBot="1" x14ac:dyDescent="0.4"/>
    <row r="64" spans="1:12" ht="15" thickBot="1" x14ac:dyDescent="0.4">
      <c r="A64" s="40" t="s">
        <v>12</v>
      </c>
      <c r="B64" s="50">
        <f>NPV(B13,C47:L47)+B47</f>
        <v>138.80768675447871</v>
      </c>
      <c r="C64" s="1"/>
    </row>
    <row r="65" spans="1:3" ht="15" thickBot="1" x14ac:dyDescent="0.4">
      <c r="A65" s="40" t="s">
        <v>11</v>
      </c>
      <c r="B65" s="51"/>
      <c r="C65" s="1"/>
    </row>
    <row r="66" spans="1:3" ht="15" thickBot="1" x14ac:dyDescent="0.4">
      <c r="A66" s="40" t="s">
        <v>23</v>
      </c>
      <c r="B66" s="51"/>
    </row>
  </sheetData>
  <sortState xmlns:xlrd2="http://schemas.microsoft.com/office/spreadsheetml/2017/richdata2" ref="A48:D53">
    <sortCondition ref="D48"/>
  </sortState>
  <mergeCells count="1">
    <mergeCell ref="N37:Q4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Value Limited Simulation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2024-11-28T06:27:20Z</dcterms:modified>
</cp:coreProperties>
</file>